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7" windowWidth="12120" windowHeight="9120" activeTab="0"/>
  </bookViews>
  <sheets>
    <sheet name="Trámites Visado Calidad" sheetId="1" r:id="rId1"/>
  </sheets>
  <definedNames>
    <definedName name="_xlnm.Print_Area" localSheetId="0">'Trámites Visado Calidad'!$A$2:$K$100</definedName>
  </definedNames>
  <calcPr fullCalcOnLoad="1"/>
</workbook>
</file>

<file path=xl/sharedStrings.xml><?xml version="1.0" encoding="utf-8"?>
<sst xmlns="http://schemas.openxmlformats.org/spreadsheetml/2006/main" count="45" uniqueCount="43">
  <si>
    <t>PRESUPUESTO DIRECCIÓN DE OBRA</t>
  </si>
  <si>
    <t>total trámites de visado</t>
  </si>
  <si>
    <t>5% IGIC COLEGIO</t>
  </si>
  <si>
    <t>TOTAL A PAGAR</t>
  </si>
  <si>
    <t>PROYECTO</t>
  </si>
  <si>
    <t>DIRECCIÓN DE OBRA</t>
  </si>
  <si>
    <t>TRABAJOS ESPECIALES</t>
  </si>
  <si>
    <t>TRABAJO ESPECIAL</t>
  </si>
  <si>
    <t>SI SE TRATA DE UN TRABAJO ESPECIAL PONGA UNA E EN LA SIGUIENTE CASILLA</t>
  </si>
  <si>
    <t xml:space="preserve"> </t>
  </si>
  <si>
    <t>TRÁMITES POR SELLO DE CALIDAD Y CONFORMIDAD</t>
  </si>
  <si>
    <t>¿LLEVA VISADO DE CALIDAD? S/N</t>
  </si>
  <si>
    <t>TOTAL SIMPLE + VCC</t>
  </si>
  <si>
    <t>TRÁMITES DE VISADO SIMPLE</t>
  </si>
  <si>
    <t>S</t>
  </si>
  <si>
    <t>PRESUPUESTO DE EJECUCIÓN MATERIAL DEL PROYECTO</t>
  </si>
  <si>
    <t>Hasta 10.000,00€ = 110,00 €</t>
  </si>
  <si>
    <t>Entre 10.000,01€ y 20.000,00 € = 130,00 €</t>
  </si>
  <si>
    <t>Entre 20.000,01€ y 30.000,00 € = 150,00 €</t>
  </si>
  <si>
    <t>Entre 30.000,01€ y 40.000,00 € = 165,00 €</t>
  </si>
  <si>
    <t>Entre 40.000,01€ y 50.000,00 € = 250,00 €</t>
  </si>
  <si>
    <t>Entre 50.000,01€ y 60.000,00 € = 375,00 €</t>
  </si>
  <si>
    <t>Entre 60.000,01€ y 110.000,00 € = 400,00 €</t>
  </si>
  <si>
    <t>Entre 110.000,01€ y 200.000,00 € = 525,00 €</t>
  </si>
  <si>
    <t>Mayor a 200.000,01€ = 650,00 €</t>
  </si>
  <si>
    <t>HOJA DE LIQUIDACIÓN INFORMATIVA</t>
  </si>
  <si>
    <t>CLIENTE</t>
  </si>
  <si>
    <t>DENOMINACION TRABAJO</t>
  </si>
  <si>
    <t>CIF CLIENTE</t>
  </si>
  <si>
    <t>COLEGIADO</t>
  </si>
  <si>
    <t>PUEDE REALIZAR EL INGRESO O TRANSFERENCIA EN LAS SIGUIENTES CUENTAS BANCARIAS</t>
  </si>
  <si>
    <t>INDICANDO EN EL CONCEPTO EL NÚMERO DE COLEGIADO</t>
  </si>
  <si>
    <t>TARIFAS APLICABLES A PARTIR DEL 16 FEBRERO 2015</t>
  </si>
  <si>
    <t>ES23.2038.7260.00.6400000252</t>
  </si>
  <si>
    <t>ES21.0128 0800 05 0100067781</t>
  </si>
  <si>
    <t xml:space="preserve">         BANKIA:</t>
  </si>
  <si>
    <t xml:space="preserve">         BANKINTER:</t>
  </si>
  <si>
    <t>ENVIAR JUSTIFICANTE DE INGRESO A: administracion@coitilpa.org</t>
  </si>
  <si>
    <t xml:space="preserve">                            </t>
  </si>
  <si>
    <t>TOTAL SCC</t>
  </si>
  <si>
    <t xml:space="preserve">TRÁMITES POR SELLO DE CALIDAD Y CONFORMIDAD           </t>
  </si>
  <si>
    <t>TRAMITES SCC</t>
  </si>
  <si>
    <t>6,5 % IGIC COLEGIO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</si>
</sst>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3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color indexed="22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16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48">
    <xf numFmtId="0" fontId="0" fillId="0" borderId="0" xfId="0" applyAlignment="1">
      <alignment/>
    </xf>
    <xf numFmtId="44" fontId="0" fillId="24" borderId="10" xfId="45" applyFont="1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/>
      <protection/>
    </xf>
    <xf numFmtId="2" fontId="0" fillId="24" borderId="0" xfId="0" applyNumberFormat="1" applyFont="1" applyFill="1" applyAlignment="1" applyProtection="1">
      <alignment horizontal="left"/>
      <protection/>
    </xf>
    <xf numFmtId="0" fontId="0" fillId="24" borderId="0" xfId="0" applyFont="1" applyFill="1" applyBorder="1" applyAlignment="1" applyProtection="1">
      <alignment/>
      <protection/>
    </xf>
    <xf numFmtId="0" fontId="6" fillId="24" borderId="0" xfId="0" applyFont="1" applyFill="1" applyAlignment="1" applyProtection="1">
      <alignment/>
      <protection/>
    </xf>
    <xf numFmtId="44" fontId="0" fillId="24" borderId="10" xfId="45" applyFont="1" applyFill="1" applyBorder="1" applyAlignment="1" applyProtection="1">
      <alignment/>
      <protection/>
    </xf>
    <xf numFmtId="44" fontId="0" fillId="24" borderId="0" xfId="0" applyNumberFormat="1" applyFont="1" applyFill="1" applyAlignment="1" applyProtection="1">
      <alignment/>
      <protection/>
    </xf>
    <xf numFmtId="44" fontId="0" fillId="24" borderId="0" xfId="45" applyFont="1" applyFill="1" applyAlignment="1" applyProtection="1">
      <alignment/>
      <protection/>
    </xf>
    <xf numFmtId="2" fontId="0" fillId="24" borderId="0" xfId="0" applyNumberFormat="1" applyFont="1" applyFill="1" applyBorder="1" applyAlignment="1" applyProtection="1">
      <alignment/>
      <protection/>
    </xf>
    <xf numFmtId="0" fontId="1" fillId="24" borderId="0" xfId="0" applyFont="1" applyFill="1" applyAlignment="1" applyProtection="1">
      <alignment/>
      <protection/>
    </xf>
    <xf numFmtId="44" fontId="0" fillId="24" borderId="0" xfId="45" applyFont="1" applyFill="1" applyBorder="1" applyAlignment="1" applyProtection="1">
      <alignment/>
      <protection/>
    </xf>
    <xf numFmtId="2" fontId="0" fillId="24" borderId="0" xfId="0" applyNumberFormat="1" applyFont="1" applyFill="1" applyAlignment="1" applyProtection="1">
      <alignment/>
      <protection/>
    </xf>
    <xf numFmtId="0" fontId="4" fillId="24" borderId="0" xfId="0" applyFont="1" applyFill="1" applyAlignment="1" applyProtection="1">
      <alignment/>
      <protection/>
    </xf>
    <xf numFmtId="44" fontId="4" fillId="24" borderId="10" xfId="45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4" fillId="24" borderId="0" xfId="0" applyFont="1" applyFill="1" applyBorder="1" applyAlignment="1" applyProtection="1">
      <alignment/>
      <protection/>
    </xf>
    <xf numFmtId="0" fontId="11" fillId="24" borderId="0" xfId="0" applyFont="1" applyFill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16" borderId="12" xfId="0" applyFont="1" applyFill="1" applyBorder="1" applyAlignment="1" applyProtection="1">
      <alignment/>
      <protection locked="0"/>
    </xf>
    <xf numFmtId="0" fontId="0" fillId="16" borderId="12" xfId="0" applyFont="1" applyFill="1" applyBorder="1" applyAlignment="1" applyProtection="1">
      <alignment/>
      <protection/>
    </xf>
    <xf numFmtId="0" fontId="0" fillId="16" borderId="13" xfId="0" applyFont="1" applyFill="1" applyBorder="1" applyAlignment="1" applyProtection="1">
      <alignment/>
      <protection/>
    </xf>
    <xf numFmtId="0" fontId="0" fillId="16" borderId="0" xfId="0" applyFont="1" applyFill="1" applyBorder="1" applyAlignment="1" applyProtection="1">
      <alignment/>
      <protection locked="0"/>
    </xf>
    <xf numFmtId="0" fontId="0" fillId="16" borderId="0" xfId="0" applyFont="1" applyFill="1" applyBorder="1" applyAlignment="1" applyProtection="1">
      <alignment/>
      <protection/>
    </xf>
    <xf numFmtId="0" fontId="0" fillId="16" borderId="14" xfId="0" applyFont="1" applyFill="1" applyBorder="1" applyAlignment="1" applyProtection="1">
      <alignment/>
      <protection/>
    </xf>
    <xf numFmtId="0" fontId="0" fillId="16" borderId="11" xfId="0" applyFont="1" applyFill="1" applyBorder="1" applyAlignment="1" applyProtection="1">
      <alignment/>
      <protection/>
    </xf>
    <xf numFmtId="0" fontId="0" fillId="16" borderId="15" xfId="0" applyFont="1" applyFill="1" applyBorder="1" applyAlignment="1" applyProtection="1">
      <alignment/>
      <protection/>
    </xf>
    <xf numFmtId="0" fontId="11" fillId="16" borderId="16" xfId="0" applyFont="1" applyFill="1" applyBorder="1" applyAlignment="1" applyProtection="1">
      <alignment/>
      <protection/>
    </xf>
    <xf numFmtId="0" fontId="11" fillId="16" borderId="17" xfId="0" applyFont="1" applyFill="1" applyBorder="1" applyAlignment="1" applyProtection="1">
      <alignment/>
      <protection/>
    </xf>
    <xf numFmtId="0" fontId="11" fillId="16" borderId="18" xfId="0" applyFont="1" applyFill="1" applyBorder="1" applyAlignment="1" applyProtection="1">
      <alignment/>
      <protection/>
    </xf>
    <xf numFmtId="0" fontId="6" fillId="24" borderId="0" xfId="0" applyFont="1" applyFill="1" applyAlignment="1" applyProtection="1">
      <alignment horizontal="center"/>
      <protection/>
    </xf>
    <xf numFmtId="0" fontId="30" fillId="24" borderId="0" xfId="0" applyFont="1" applyFill="1" applyAlignment="1" applyProtection="1">
      <alignment/>
      <protection/>
    </xf>
    <xf numFmtId="0" fontId="5" fillId="24" borderId="0" xfId="0" applyFont="1" applyFill="1" applyAlignment="1" applyProtection="1">
      <alignment horizontal="center" wrapText="1"/>
      <protection/>
    </xf>
    <xf numFmtId="0" fontId="5" fillId="0" borderId="0" xfId="0" applyFont="1" applyAlignment="1" applyProtection="1">
      <alignment wrapText="1"/>
      <protection/>
    </xf>
    <xf numFmtId="0" fontId="9" fillId="24" borderId="0" xfId="0" applyFont="1" applyFill="1" applyBorder="1" applyAlignment="1" applyProtection="1">
      <alignment horizontal="center" wrapText="1"/>
      <protection/>
    </xf>
    <xf numFmtId="0" fontId="4" fillId="24" borderId="19" xfId="0" applyFont="1" applyFill="1" applyBorder="1" applyAlignment="1" applyProtection="1">
      <alignment horizontal="center" wrapText="1"/>
      <protection/>
    </xf>
    <xf numFmtId="0" fontId="4" fillId="24" borderId="20" xfId="0" applyFont="1" applyFill="1" applyBorder="1" applyAlignment="1" applyProtection="1">
      <alignment horizontal="center" wrapText="1"/>
      <protection/>
    </xf>
    <xf numFmtId="0" fontId="4" fillId="24" borderId="21" xfId="0" applyFont="1" applyFill="1" applyBorder="1" applyAlignment="1" applyProtection="1">
      <alignment horizontal="center" wrapText="1"/>
      <protection/>
    </xf>
    <xf numFmtId="0" fontId="6" fillId="24" borderId="0" xfId="0" applyFont="1" applyFill="1" applyAlignment="1" applyProtection="1">
      <alignment horizontal="center"/>
      <protection/>
    </xf>
    <xf numFmtId="0" fontId="1" fillId="24" borderId="0" xfId="0" applyFont="1" applyFill="1" applyAlignment="1" applyProtection="1">
      <alignment horizontal="left" wrapText="1"/>
      <protection/>
    </xf>
    <xf numFmtId="0" fontId="6" fillId="24" borderId="0" xfId="0" applyFont="1" applyFill="1" applyAlignment="1" applyProtection="1">
      <alignment horizontal="center" vertical="center"/>
      <protection/>
    </xf>
    <xf numFmtId="0" fontId="10" fillId="24" borderId="0" xfId="0" applyFont="1" applyFill="1" applyAlignment="1" applyProtection="1">
      <alignment horizontal="center" vertical="center"/>
      <protection/>
    </xf>
    <xf numFmtId="0" fontId="7" fillId="16" borderId="11" xfId="0" applyFont="1" applyFill="1" applyBorder="1" applyAlignment="1" applyProtection="1">
      <alignment horizontal="center"/>
      <protection locked="0"/>
    </xf>
    <xf numFmtId="0" fontId="0" fillId="24" borderId="0" xfId="0" applyFont="1" applyFill="1" applyAlignment="1" applyProtection="1">
      <alignment horizontal="center" vertical="center"/>
      <protection/>
    </xf>
    <xf numFmtId="0" fontId="29" fillId="24" borderId="0" xfId="0" applyFont="1" applyFill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8</xdr:col>
      <xdr:colOff>76200</xdr:colOff>
      <xdr:row>6</xdr:row>
      <xdr:rowOff>409575</xdr:rowOff>
    </xdr:to>
    <xdr:pic>
      <xdr:nvPicPr>
        <xdr:cNvPr id="1" name="5 Imagen" descr="CABECERA_LIQUIDACIONE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4300"/>
          <a:ext cx="63055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14</xdr:row>
      <xdr:rowOff>0</xdr:rowOff>
    </xdr:from>
    <xdr:to>
      <xdr:col>1</xdr:col>
      <xdr:colOff>685800</xdr:colOff>
      <xdr:row>92</xdr:row>
      <xdr:rowOff>76200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3390900"/>
          <a:ext cx="69532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99"/>
  <sheetViews>
    <sheetView showGridLines="0" tabSelected="1" zoomScalePageLayoutView="0" workbookViewId="0" topLeftCell="A20">
      <selection activeCell="E25" sqref="E25"/>
    </sheetView>
  </sheetViews>
  <sheetFormatPr defaultColWidth="11.421875" defaultRowHeight="12.75"/>
  <cols>
    <col min="1" max="1" width="4.00390625" style="2" customWidth="1"/>
    <col min="2" max="2" width="19.421875" style="2" customWidth="1"/>
    <col min="3" max="3" width="35.7109375" style="2" customWidth="1"/>
    <col min="4" max="4" width="4.8515625" style="2" customWidth="1"/>
    <col min="5" max="5" width="21.28125" style="2" customWidth="1"/>
    <col min="6" max="6" width="5.7109375" style="2" hidden="1" customWidth="1"/>
    <col min="7" max="7" width="5.8515625" style="2" customWidth="1"/>
    <col min="8" max="8" width="3.140625" style="2" customWidth="1"/>
    <col min="9" max="9" width="2.140625" style="2" customWidth="1"/>
    <col min="10" max="10" width="1.8515625" style="2" customWidth="1"/>
    <col min="11" max="11" width="1.7109375" style="2" customWidth="1"/>
    <col min="12" max="16384" width="11.421875" style="2" customWidth="1"/>
  </cols>
  <sheetData>
    <row r="1" ht="4.5" customHeight="1"/>
    <row r="2" ht="12.75"/>
    <row r="3" ht="12.75"/>
    <row r="4" ht="12.75"/>
    <row r="5" ht="12.75"/>
    <row r="6" ht="18" customHeight="1"/>
    <row r="7" ht="41.25" customHeight="1"/>
    <row r="8" spans="2:8" ht="25.5" customHeight="1">
      <c r="B8" s="43" t="s">
        <v>32</v>
      </c>
      <c r="C8" s="43"/>
      <c r="D8" s="43"/>
      <c r="E8" s="43"/>
      <c r="F8" s="43"/>
      <c r="G8" s="43"/>
      <c r="H8" s="43"/>
    </row>
    <row r="9" spans="2:9" ht="65.25" customHeight="1" thickBot="1">
      <c r="B9" s="44" t="s">
        <v>25</v>
      </c>
      <c r="C9" s="44"/>
      <c r="D9" s="44"/>
      <c r="E9" s="44"/>
      <c r="F9" s="44"/>
      <c r="G9" s="44"/>
      <c r="H9" s="44"/>
      <c r="I9" s="44"/>
    </row>
    <row r="10" spans="2:8" ht="12">
      <c r="B10" s="30" t="s">
        <v>27</v>
      </c>
      <c r="C10" s="22"/>
      <c r="D10" s="22"/>
      <c r="E10" s="23"/>
      <c r="F10" s="23"/>
      <c r="G10" s="23"/>
      <c r="H10" s="24"/>
    </row>
    <row r="11" spans="2:8" ht="12">
      <c r="B11" s="31" t="s">
        <v>26</v>
      </c>
      <c r="C11" s="25"/>
      <c r="D11" s="25"/>
      <c r="E11" s="26"/>
      <c r="F11" s="26"/>
      <c r="G11" s="26"/>
      <c r="H11" s="27"/>
    </row>
    <row r="12" spans="2:8" ht="12">
      <c r="B12" s="31" t="s">
        <v>28</v>
      </c>
      <c r="C12" s="25"/>
      <c r="D12" s="25"/>
      <c r="E12" s="26"/>
      <c r="F12" s="26"/>
      <c r="G12" s="26"/>
      <c r="H12" s="27"/>
    </row>
    <row r="13" spans="2:8" ht="12.75" thickBot="1">
      <c r="B13" s="32" t="s">
        <v>29</v>
      </c>
      <c r="C13" s="45"/>
      <c r="D13" s="45"/>
      <c r="E13" s="28"/>
      <c r="F13" s="28"/>
      <c r="G13" s="28"/>
      <c r="H13" s="29"/>
    </row>
    <row r="15" spans="3:11" ht="92.25" customHeight="1">
      <c r="C15" s="47" t="s">
        <v>40</v>
      </c>
      <c r="D15" s="47"/>
      <c r="E15" s="47"/>
      <c r="F15" s="47"/>
      <c r="G15" s="47"/>
      <c r="H15" s="47"/>
      <c r="I15" s="47"/>
      <c r="J15" s="47"/>
      <c r="K15" s="47"/>
    </row>
    <row r="16" ht="12" hidden="1"/>
    <row r="17" ht="12" hidden="1"/>
    <row r="18" ht="12" hidden="1"/>
    <row r="19" spans="3:7" ht="17.25" customHeight="1">
      <c r="C19" s="46"/>
      <c r="D19" s="46"/>
      <c r="E19" s="46"/>
      <c r="F19" s="46"/>
      <c r="G19" s="46"/>
    </row>
    <row r="20" spans="3:11" ht="18">
      <c r="C20" s="41" t="s">
        <v>38</v>
      </c>
      <c r="D20" s="41"/>
      <c r="E20" s="41"/>
      <c r="F20" s="41"/>
      <c r="G20" s="41"/>
      <c r="H20" s="41"/>
      <c r="I20" s="41"/>
      <c r="J20" s="41"/>
      <c r="K20" s="41"/>
    </row>
    <row r="21" spans="3:11" ht="18">
      <c r="C21" s="41"/>
      <c r="D21" s="41"/>
      <c r="E21" s="41"/>
      <c r="F21" s="41"/>
      <c r="G21" s="41"/>
      <c r="H21" s="41"/>
      <c r="I21" s="41"/>
      <c r="J21" s="41"/>
      <c r="K21" s="41"/>
    </row>
    <row r="22" spans="3:11" ht="18">
      <c r="C22" s="33"/>
      <c r="D22" s="33"/>
      <c r="E22" s="33"/>
      <c r="F22" s="33"/>
      <c r="G22" s="33"/>
      <c r="H22" s="33"/>
      <c r="I22" s="33"/>
      <c r="J22" s="33"/>
      <c r="K22" s="33"/>
    </row>
    <row r="23" spans="3:11" ht="18">
      <c r="C23" s="33"/>
      <c r="D23" s="33"/>
      <c r="E23" s="33"/>
      <c r="F23" s="33"/>
      <c r="G23" s="33"/>
      <c r="H23" s="33"/>
      <c r="I23" s="33"/>
      <c r="J23" s="33"/>
      <c r="K23" s="33"/>
    </row>
    <row r="24" ht="12.75"/>
    <row r="25" ht="16.5" customHeight="1" thickBot="1">
      <c r="C25" s="42" t="s">
        <v>15</v>
      </c>
    </row>
    <row r="26" spans="3:6" ht="17.25" customHeight="1" thickBot="1">
      <c r="C26" s="42"/>
      <c r="D26" s="5"/>
      <c r="E26" s="1"/>
      <c r="F26" s="2">
        <v>13.51</v>
      </c>
    </row>
    <row r="27" spans="5:7" ht="15.75" customHeight="1" hidden="1">
      <c r="E27" s="7">
        <f>E26</f>
        <v>0</v>
      </c>
      <c r="G27" s="2">
        <v>1</v>
      </c>
    </row>
    <row r="28" spans="2:8" ht="12" hidden="1">
      <c r="B28" s="2">
        <v>1</v>
      </c>
      <c r="C28" s="8">
        <v>30050.61</v>
      </c>
      <c r="D28" s="8"/>
      <c r="E28" s="7">
        <f>$E$26-C28</f>
        <v>-30050.61</v>
      </c>
      <c r="F28" s="2">
        <f>C28-C27</f>
        <v>30050.61</v>
      </c>
      <c r="G28" s="2">
        <f aca="true" t="shared" si="0" ref="G28:G36">IF(AND($E$26&gt;=C27,G27=1),1,0)</f>
        <v>1</v>
      </c>
      <c r="H28" s="2">
        <f aca="true" t="shared" si="1" ref="H28:H36">IF(E28&gt;0,G28*F28*B28,G28*E27*B28)</f>
        <v>0</v>
      </c>
    </row>
    <row r="29" spans="2:8" ht="12" hidden="1">
      <c r="B29" s="2">
        <v>0.85</v>
      </c>
      <c r="C29" s="8">
        <v>60101.21</v>
      </c>
      <c r="D29" s="8"/>
      <c r="E29" s="7">
        <f aca="true" t="shared" si="2" ref="E29:E36">$E$26-C29</f>
        <v>-60101.21</v>
      </c>
      <c r="F29" s="2">
        <f aca="true" t="shared" si="3" ref="F29:F36">C29-C28</f>
        <v>30050.6</v>
      </c>
      <c r="G29" s="2">
        <f t="shared" si="0"/>
        <v>0</v>
      </c>
      <c r="H29" s="2">
        <f t="shared" si="1"/>
        <v>0</v>
      </c>
    </row>
    <row r="30" spans="2:8" ht="12" hidden="1">
      <c r="B30" s="2">
        <v>0.7</v>
      </c>
      <c r="C30" s="8">
        <v>90151.82</v>
      </c>
      <c r="D30" s="8"/>
      <c r="E30" s="7">
        <f t="shared" si="2"/>
        <v>-90151.82</v>
      </c>
      <c r="F30" s="2">
        <f t="shared" si="3"/>
        <v>30050.610000000008</v>
      </c>
      <c r="G30" s="2">
        <f t="shared" si="0"/>
        <v>0</v>
      </c>
      <c r="H30" s="2">
        <f t="shared" si="1"/>
        <v>0</v>
      </c>
    </row>
    <row r="31" spans="2:8" ht="12" hidden="1">
      <c r="B31" s="2">
        <v>0.6</v>
      </c>
      <c r="C31" s="8">
        <v>150253.03</v>
      </c>
      <c r="D31" s="8"/>
      <c r="E31" s="7">
        <f t="shared" si="2"/>
        <v>-150253.03</v>
      </c>
      <c r="F31" s="2">
        <f t="shared" si="3"/>
        <v>60101.20999999999</v>
      </c>
      <c r="G31" s="2">
        <f t="shared" si="0"/>
        <v>0</v>
      </c>
      <c r="H31" s="2">
        <f t="shared" si="1"/>
        <v>0</v>
      </c>
    </row>
    <row r="32" spans="2:8" ht="12" hidden="1">
      <c r="B32" s="2">
        <v>0.5</v>
      </c>
      <c r="C32" s="8">
        <v>300506.05</v>
      </c>
      <c r="D32" s="8"/>
      <c r="E32" s="7">
        <f t="shared" si="2"/>
        <v>-300506.05</v>
      </c>
      <c r="F32" s="2">
        <f t="shared" si="3"/>
        <v>150253.02</v>
      </c>
      <c r="G32" s="2">
        <f t="shared" si="0"/>
        <v>0</v>
      </c>
      <c r="H32" s="2">
        <f t="shared" si="1"/>
        <v>0</v>
      </c>
    </row>
    <row r="33" spans="2:8" ht="12" hidden="1">
      <c r="B33" s="2">
        <v>0.4</v>
      </c>
      <c r="C33" s="8">
        <v>601012.1</v>
      </c>
      <c r="D33" s="8"/>
      <c r="E33" s="7">
        <f t="shared" si="2"/>
        <v>-601012.1</v>
      </c>
      <c r="F33" s="2">
        <f t="shared" si="3"/>
        <v>300506.05</v>
      </c>
      <c r="G33" s="2">
        <f t="shared" si="0"/>
        <v>0</v>
      </c>
      <c r="H33" s="2">
        <f t="shared" si="1"/>
        <v>0</v>
      </c>
    </row>
    <row r="34" spans="2:8" ht="12" hidden="1">
      <c r="B34" s="2">
        <v>0.2</v>
      </c>
      <c r="C34" s="8">
        <v>3005060.52</v>
      </c>
      <c r="D34" s="8"/>
      <c r="E34" s="7">
        <f t="shared" si="2"/>
        <v>-3005060.52</v>
      </c>
      <c r="F34" s="2">
        <f t="shared" si="3"/>
        <v>2404048.42</v>
      </c>
      <c r="G34" s="2">
        <f t="shared" si="0"/>
        <v>0</v>
      </c>
      <c r="H34" s="2">
        <f t="shared" si="1"/>
        <v>0</v>
      </c>
    </row>
    <row r="35" spans="2:8" ht="12" hidden="1">
      <c r="B35" s="2">
        <v>0.1</v>
      </c>
      <c r="C35" s="8">
        <v>6010121.04</v>
      </c>
      <c r="D35" s="8"/>
      <c r="E35" s="7">
        <f t="shared" si="2"/>
        <v>-6010121.04</v>
      </c>
      <c r="F35" s="2">
        <f t="shared" si="3"/>
        <v>3005060.52</v>
      </c>
      <c r="G35" s="2">
        <f t="shared" si="0"/>
        <v>0</v>
      </c>
      <c r="H35" s="2">
        <f t="shared" si="1"/>
        <v>0</v>
      </c>
    </row>
    <row r="36" spans="2:11" ht="12" hidden="1">
      <c r="B36" s="2">
        <v>0.05</v>
      </c>
      <c r="C36" s="8">
        <v>9.99999999999999E+28</v>
      </c>
      <c r="D36" s="8"/>
      <c r="E36" s="7">
        <f t="shared" si="2"/>
        <v>-9.99999999999999E+28</v>
      </c>
      <c r="F36" s="2">
        <f t="shared" si="3"/>
        <v>9.99999999999999E+28</v>
      </c>
      <c r="G36" s="2">
        <f t="shared" si="0"/>
        <v>0</v>
      </c>
      <c r="H36" s="2">
        <f t="shared" si="1"/>
        <v>0</v>
      </c>
      <c r="K36" s="2" t="s">
        <v>16</v>
      </c>
    </row>
    <row r="37" spans="8:11" ht="12" hidden="1">
      <c r="H37" s="2">
        <f>SUM(H28:H36)</f>
        <v>0</v>
      </c>
      <c r="I37" s="3">
        <f>H37*0.0035</f>
        <v>0</v>
      </c>
      <c r="K37" s="2" t="s">
        <v>17</v>
      </c>
    </row>
    <row r="38" spans="9:11" ht="12" hidden="1">
      <c r="I38" s="3"/>
      <c r="J38" s="9"/>
      <c r="K38" s="2" t="s">
        <v>18</v>
      </c>
    </row>
    <row r="39" spans="9:11" ht="12" hidden="1">
      <c r="I39" s="3"/>
      <c r="J39" s="9"/>
      <c r="K39" s="2" t="s">
        <v>19</v>
      </c>
    </row>
    <row r="40" spans="3:11" ht="15" hidden="1">
      <c r="C40" s="15" t="s">
        <v>11</v>
      </c>
      <c r="D40" s="4" t="s">
        <v>14</v>
      </c>
      <c r="E40" s="4"/>
      <c r="I40" s="3"/>
      <c r="J40" s="9"/>
      <c r="K40" s="2" t="s">
        <v>20</v>
      </c>
    </row>
    <row r="41" spans="3:11" ht="12" hidden="1">
      <c r="C41" s="4"/>
      <c r="D41" s="4"/>
      <c r="E41" s="4"/>
      <c r="K41" s="2" t="s">
        <v>21</v>
      </c>
    </row>
    <row r="42" spans="3:11" ht="17.25" hidden="1">
      <c r="C42" s="15" t="s">
        <v>0</v>
      </c>
      <c r="D42" s="16"/>
      <c r="E42" s="11"/>
      <c r="K42" s="2" t="s">
        <v>22</v>
      </c>
    </row>
    <row r="43" spans="5:11" ht="12" hidden="1">
      <c r="E43" s="7">
        <f>E42</f>
        <v>0</v>
      </c>
      <c r="G43" s="2">
        <v>1</v>
      </c>
      <c r="K43" s="2" t="s">
        <v>23</v>
      </c>
    </row>
    <row r="44" spans="2:11" ht="12" hidden="1">
      <c r="B44" s="2">
        <v>1</v>
      </c>
      <c r="C44" s="8">
        <v>30050.61</v>
      </c>
      <c r="D44" s="8"/>
      <c r="E44" s="7">
        <f>$E$42-C44</f>
        <v>-30050.61</v>
      </c>
      <c r="F44" s="2">
        <f>C44-C43</f>
        <v>30050.61</v>
      </c>
      <c r="G44" s="2">
        <f aca="true" t="shared" si="4" ref="G44:G52">IF(AND($E$42&gt;=C43,G43=1),1,0)</f>
        <v>1</v>
      </c>
      <c r="H44" s="2">
        <f aca="true" t="shared" si="5" ref="H44:H52">IF(E44&gt;0,G44*F44*B44,G44*E43*B44)</f>
        <v>0</v>
      </c>
      <c r="K44" s="2" t="s">
        <v>24</v>
      </c>
    </row>
    <row r="45" spans="2:8" ht="12" hidden="1">
      <c r="B45" s="2">
        <v>0.85</v>
      </c>
      <c r="C45" s="8">
        <v>60101.21</v>
      </c>
      <c r="D45" s="8"/>
      <c r="E45" s="7">
        <f aca="true" t="shared" si="6" ref="E45:E52">$E$42-C45</f>
        <v>-60101.21</v>
      </c>
      <c r="F45" s="2">
        <f aca="true" t="shared" si="7" ref="F45:F52">C45-C44</f>
        <v>30050.6</v>
      </c>
      <c r="G45" s="2">
        <f t="shared" si="4"/>
        <v>0</v>
      </c>
      <c r="H45" s="2">
        <f t="shared" si="5"/>
        <v>0</v>
      </c>
    </row>
    <row r="46" spans="2:8" ht="12" hidden="1">
      <c r="B46" s="2">
        <v>0.7</v>
      </c>
      <c r="C46" s="8">
        <v>90151.82</v>
      </c>
      <c r="D46" s="8"/>
      <c r="E46" s="7">
        <f t="shared" si="6"/>
        <v>-90151.82</v>
      </c>
      <c r="F46" s="2">
        <f t="shared" si="7"/>
        <v>30050.610000000008</v>
      </c>
      <c r="G46" s="2">
        <f t="shared" si="4"/>
        <v>0</v>
      </c>
      <c r="H46" s="2">
        <f t="shared" si="5"/>
        <v>0</v>
      </c>
    </row>
    <row r="47" spans="2:8" ht="12" hidden="1">
      <c r="B47" s="2">
        <v>0.6</v>
      </c>
      <c r="C47" s="8">
        <v>150253.03</v>
      </c>
      <c r="D47" s="8"/>
      <c r="E47" s="7">
        <f t="shared" si="6"/>
        <v>-150253.03</v>
      </c>
      <c r="F47" s="2">
        <f t="shared" si="7"/>
        <v>60101.20999999999</v>
      </c>
      <c r="G47" s="2">
        <f t="shared" si="4"/>
        <v>0</v>
      </c>
      <c r="H47" s="2">
        <f t="shared" si="5"/>
        <v>0</v>
      </c>
    </row>
    <row r="48" spans="2:8" ht="12" hidden="1">
      <c r="B48" s="2">
        <v>0.5</v>
      </c>
      <c r="C48" s="8">
        <v>300506.05</v>
      </c>
      <c r="D48" s="8"/>
      <c r="E48" s="7">
        <f t="shared" si="6"/>
        <v>-300506.05</v>
      </c>
      <c r="F48" s="2">
        <f t="shared" si="7"/>
        <v>150253.02</v>
      </c>
      <c r="G48" s="2">
        <f t="shared" si="4"/>
        <v>0</v>
      </c>
      <c r="H48" s="2">
        <f t="shared" si="5"/>
        <v>0</v>
      </c>
    </row>
    <row r="49" spans="2:8" ht="12" hidden="1">
      <c r="B49" s="2">
        <v>0.4</v>
      </c>
      <c r="C49" s="8">
        <v>601012.1</v>
      </c>
      <c r="D49" s="8"/>
      <c r="E49" s="7">
        <f t="shared" si="6"/>
        <v>-601012.1</v>
      </c>
      <c r="F49" s="2">
        <f t="shared" si="7"/>
        <v>300506.05</v>
      </c>
      <c r="G49" s="2">
        <f t="shared" si="4"/>
        <v>0</v>
      </c>
      <c r="H49" s="2">
        <f t="shared" si="5"/>
        <v>0</v>
      </c>
    </row>
    <row r="50" spans="2:8" ht="12" hidden="1">
      <c r="B50" s="2">
        <v>0.2</v>
      </c>
      <c r="C50" s="8">
        <v>3005060.52</v>
      </c>
      <c r="D50" s="8"/>
      <c r="E50" s="7">
        <f t="shared" si="6"/>
        <v>-3005060.52</v>
      </c>
      <c r="F50" s="2">
        <f t="shared" si="7"/>
        <v>2404048.42</v>
      </c>
      <c r="G50" s="2">
        <f t="shared" si="4"/>
        <v>0</v>
      </c>
      <c r="H50" s="2">
        <f t="shared" si="5"/>
        <v>0</v>
      </c>
    </row>
    <row r="51" spans="2:8" ht="12" hidden="1">
      <c r="B51" s="2">
        <v>0.1</v>
      </c>
      <c r="C51" s="8">
        <v>6010121.04</v>
      </c>
      <c r="D51" s="8"/>
      <c r="E51" s="7">
        <f t="shared" si="6"/>
        <v>-6010121.04</v>
      </c>
      <c r="F51" s="2">
        <f t="shared" si="7"/>
        <v>3005060.52</v>
      </c>
      <c r="G51" s="2">
        <f t="shared" si="4"/>
        <v>0</v>
      </c>
      <c r="H51" s="2">
        <f t="shared" si="5"/>
        <v>0</v>
      </c>
    </row>
    <row r="52" spans="2:8" ht="12" hidden="1">
      <c r="B52" s="2">
        <v>0.05</v>
      </c>
      <c r="C52" s="8">
        <v>9.99999999999999E+28</v>
      </c>
      <c r="D52" s="8"/>
      <c r="E52" s="7">
        <f t="shared" si="6"/>
        <v>-9.99999999999999E+28</v>
      </c>
      <c r="F52" s="2">
        <f t="shared" si="7"/>
        <v>9.99999999999999E+28</v>
      </c>
      <c r="G52" s="2">
        <f t="shared" si="4"/>
        <v>0</v>
      </c>
      <c r="H52" s="2">
        <f t="shared" si="5"/>
        <v>0</v>
      </c>
    </row>
    <row r="53" spans="8:9" ht="12" hidden="1">
      <c r="H53" s="2">
        <f>SUM(H44:H52)</f>
        <v>0</v>
      </c>
      <c r="I53" s="3">
        <f>H53*0.0035</f>
        <v>0</v>
      </c>
    </row>
    <row r="54" ht="12" hidden="1"/>
    <row r="55" spans="3:5" ht="17.25" hidden="1">
      <c r="C55" s="15" t="s">
        <v>7</v>
      </c>
      <c r="D55" s="16"/>
      <c r="E55" s="4"/>
    </row>
    <row r="56" spans="3:9" ht="22.5" hidden="1">
      <c r="C56" s="17" t="s">
        <v>8</v>
      </c>
      <c r="D56" s="18"/>
      <c r="E56" s="4"/>
      <c r="I56" s="4"/>
    </row>
    <row r="57" ht="12" hidden="1"/>
    <row r="58" ht="2.25" customHeight="1" hidden="1"/>
    <row r="59" spans="3:11" ht="15.75" hidden="1">
      <c r="C59" s="37" t="s">
        <v>13</v>
      </c>
      <c r="D59" s="37"/>
      <c r="E59" s="37"/>
      <c r="K59" s="2" t="s">
        <v>9</v>
      </c>
    </row>
    <row r="60" spans="3:5" ht="7.5" customHeight="1" hidden="1">
      <c r="C60" s="4"/>
      <c r="D60" s="4"/>
      <c r="E60" s="4"/>
    </row>
    <row r="61" spans="3:5" ht="15" hidden="1">
      <c r="C61" s="19" t="s">
        <v>4</v>
      </c>
      <c r="D61" s="15"/>
      <c r="E61" s="11">
        <f>IF(OR(I37&gt;13.51,I37=0),I37,15.03)</f>
        <v>0</v>
      </c>
    </row>
    <row r="62" spans="3:5" ht="3" customHeight="1" hidden="1">
      <c r="C62" s="19"/>
      <c r="D62" s="15"/>
      <c r="E62" s="11"/>
    </row>
    <row r="63" spans="3:5" ht="15" hidden="1">
      <c r="C63" s="19" t="s">
        <v>5</v>
      </c>
      <c r="D63" s="15"/>
      <c r="E63" s="11">
        <f>IF(OR(I53&gt;13.51,I53=0),I53,15.03)</f>
        <v>0</v>
      </c>
    </row>
    <row r="64" spans="3:5" ht="3" customHeight="1" hidden="1">
      <c r="C64" s="19"/>
      <c r="D64" s="15"/>
      <c r="E64" s="11"/>
    </row>
    <row r="65" spans="3:5" ht="15" hidden="1">
      <c r="C65" s="19" t="s">
        <v>6</v>
      </c>
      <c r="D65" s="15"/>
      <c r="E65" s="11">
        <f>IF(E56="E",15.03,0)</f>
        <v>0</v>
      </c>
    </row>
    <row r="66" spans="3:5" ht="3" customHeight="1" hidden="1">
      <c r="C66" s="4"/>
      <c r="D66" s="4"/>
      <c r="E66" s="11"/>
    </row>
    <row r="67" spans="3:5" ht="15" hidden="1">
      <c r="C67" s="19" t="s">
        <v>1</v>
      </c>
      <c r="D67" s="15"/>
      <c r="E67" s="11">
        <f>E65+E63+E61</f>
        <v>0</v>
      </c>
    </row>
    <row r="68" spans="3:5" ht="3" customHeight="1" hidden="1">
      <c r="C68" s="4"/>
      <c r="D68" s="4"/>
      <c r="E68" s="11"/>
    </row>
    <row r="69" spans="3:5" ht="15" hidden="1">
      <c r="C69" s="19" t="s">
        <v>2</v>
      </c>
      <c r="D69" s="15"/>
      <c r="E69" s="11">
        <f>E67*5%</f>
        <v>0</v>
      </c>
    </row>
    <row r="70" spans="3:5" ht="3" customHeight="1" hidden="1">
      <c r="C70" s="4"/>
      <c r="D70" s="4"/>
      <c r="E70" s="9"/>
    </row>
    <row r="71" spans="3:5" ht="15" hidden="1">
      <c r="C71" s="19" t="s">
        <v>3</v>
      </c>
      <c r="D71" s="15"/>
      <c r="E71" s="11">
        <f>E67+E69</f>
        <v>0</v>
      </c>
    </row>
    <row r="72" ht="3.75" customHeight="1" hidden="1"/>
    <row r="73" ht="9" customHeight="1" hidden="1"/>
    <row r="74" ht="4.5" customHeight="1">
      <c r="C74" s="2" t="s">
        <v>9</v>
      </c>
    </row>
    <row r="75" ht="4.5" customHeight="1" thickBot="1"/>
    <row r="76" spans="3:5" ht="19.5" customHeight="1" thickBot="1">
      <c r="C76" s="38" t="s">
        <v>10</v>
      </c>
      <c r="D76" s="39"/>
      <c r="E76" s="40"/>
    </row>
    <row r="77" ht="9.75" customHeight="1" hidden="1" thickBot="1"/>
    <row r="78" spans="3:6" ht="15.75" hidden="1" thickBot="1">
      <c r="C78" s="13" t="s">
        <v>4</v>
      </c>
      <c r="D78" s="10"/>
      <c r="E78" s="6">
        <f>E26</f>
        <v>0</v>
      </c>
      <c r="F78" s="2">
        <f>IF(E78&lt;=10000,85,IF(E78&lt;=20000,95,IF(E78&lt;=30000,100,IF(E78&lt;=40000,115,IF(E78&lt;=50000,250,IF(E78&lt;=60000,375,IF(E78&lt;=110000,400,IF(E78&lt;=200000,525,650))))))))</f>
        <v>85</v>
      </c>
    </row>
    <row r="79" ht="3" customHeight="1" thickBot="1">
      <c r="E79" s="8"/>
    </row>
    <row r="80" spans="3:5" ht="16.5" customHeight="1" thickBot="1">
      <c r="C80" s="13" t="s">
        <v>41</v>
      </c>
      <c r="D80" s="10"/>
      <c r="E80" s="14">
        <f>IF(E26&gt;0,F78,0)</f>
        <v>0</v>
      </c>
    </row>
    <row r="81" ht="3" customHeight="1">
      <c r="E81" s="8"/>
    </row>
    <row r="82" ht="3" customHeight="1" thickBot="1">
      <c r="E82" s="8"/>
    </row>
    <row r="83" spans="3:5" ht="16.5" thickBot="1">
      <c r="C83" s="13" t="s">
        <v>42</v>
      </c>
      <c r="D83" s="10"/>
      <c r="E83" s="6">
        <f>E80*6.5%</f>
        <v>0</v>
      </c>
    </row>
    <row r="84" ht="3" customHeight="1" thickBot="1">
      <c r="E84" s="12"/>
    </row>
    <row r="85" spans="3:5" ht="21" thickBot="1">
      <c r="C85" s="34" t="s">
        <v>39</v>
      </c>
      <c r="D85" s="10"/>
      <c r="E85" s="6">
        <f>E80+E83</f>
        <v>0</v>
      </c>
    </row>
    <row r="86" spans="3:5" ht="3" customHeight="1">
      <c r="C86" s="10"/>
      <c r="D86" s="10"/>
      <c r="E86" s="11"/>
    </row>
    <row r="87" ht="9" customHeight="1"/>
    <row r="88" spans="3:5" ht="3" customHeight="1">
      <c r="C88" s="10"/>
      <c r="D88" s="10"/>
      <c r="E88" s="11"/>
    </row>
    <row r="89" spans="3:5" ht="15" hidden="1">
      <c r="C89" s="10" t="s">
        <v>12</v>
      </c>
      <c r="D89" s="10"/>
      <c r="E89" s="11">
        <f>E71+E85</f>
        <v>0</v>
      </c>
    </row>
    <row r="90" ht="3.75" customHeight="1"/>
    <row r="91" ht="12.75"/>
    <row r="92" spans="3:5" ht="12.75">
      <c r="C92" s="35"/>
      <c r="D92" s="35"/>
      <c r="E92" s="35"/>
    </row>
    <row r="93" spans="3:5" ht="21" customHeight="1">
      <c r="C93" s="36"/>
      <c r="D93" s="36"/>
      <c r="E93" s="36"/>
    </row>
    <row r="94" spans="2:9" ht="12.75" thickBot="1">
      <c r="B94" s="21"/>
      <c r="C94" s="21"/>
      <c r="D94" s="21"/>
      <c r="E94" s="21"/>
      <c r="F94" s="21"/>
      <c r="G94" s="21"/>
      <c r="H94" s="21"/>
      <c r="I94" s="21"/>
    </row>
    <row r="95" spans="2:3" ht="12">
      <c r="B95" s="20" t="s">
        <v>30</v>
      </c>
      <c r="C95" s="20"/>
    </row>
    <row r="96" spans="2:3" ht="12">
      <c r="B96" s="20" t="s">
        <v>31</v>
      </c>
      <c r="C96" s="20"/>
    </row>
    <row r="97" spans="2:3" ht="12">
      <c r="B97" s="13" t="s">
        <v>35</v>
      </c>
      <c r="C97" s="13" t="s">
        <v>33</v>
      </c>
    </row>
    <row r="98" spans="2:3" ht="12">
      <c r="B98" s="13" t="s">
        <v>36</v>
      </c>
      <c r="C98" s="13" t="s">
        <v>34</v>
      </c>
    </row>
    <row r="99" ht="12">
      <c r="B99" s="2" t="s">
        <v>37</v>
      </c>
    </row>
  </sheetData>
  <sheetProtection password="FEA8" sheet="1" objects="1" scenarios="1"/>
  <mergeCells count="11">
    <mergeCell ref="B8:H8"/>
    <mergeCell ref="B9:I9"/>
    <mergeCell ref="C13:D13"/>
    <mergeCell ref="C19:G19"/>
    <mergeCell ref="C15:K15"/>
    <mergeCell ref="C92:E93"/>
    <mergeCell ref="C59:E59"/>
    <mergeCell ref="C76:E76"/>
    <mergeCell ref="C20:K20"/>
    <mergeCell ref="C25:C26"/>
    <mergeCell ref="C21:K21"/>
  </mergeCells>
  <printOptions/>
  <pageMargins left="0.1968503937007874" right="0.11811023622047245" top="0.5118110236220472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Hewlett-Packard Company</cp:lastModifiedBy>
  <cp:lastPrinted>2017-03-16T11:36:17Z</cp:lastPrinted>
  <dcterms:created xsi:type="dcterms:W3CDTF">2006-06-26T08:39:43Z</dcterms:created>
  <dcterms:modified xsi:type="dcterms:W3CDTF">2019-01-02T08:08:57Z</dcterms:modified>
  <cp:category/>
  <cp:version/>
  <cp:contentType/>
  <cp:contentStatus/>
</cp:coreProperties>
</file>